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9020" windowHeight="4245"/>
  </bookViews>
  <sheets>
    <sheet name="R2" sheetId="1" r:id="rId1"/>
  </sheets>
  <calcPr calcId="145621"/>
</workbook>
</file>

<file path=xl/calcChain.xml><?xml version="1.0" encoding="utf-8"?>
<calcChain xmlns="http://schemas.openxmlformats.org/spreadsheetml/2006/main">
  <c r="E58" i="1" l="1"/>
  <c r="E65" i="1" s="1"/>
  <c r="F58" i="1"/>
  <c r="G58" i="1"/>
  <c r="H58" i="1"/>
  <c r="I58" i="1"/>
  <c r="E59" i="1"/>
  <c r="F59" i="1"/>
  <c r="G59" i="1"/>
  <c r="H59" i="1"/>
  <c r="H66" i="1" s="1"/>
  <c r="I59" i="1"/>
  <c r="E60" i="1"/>
  <c r="E67" i="1" s="1"/>
  <c r="F60" i="1"/>
  <c r="G60" i="1"/>
  <c r="H60" i="1"/>
  <c r="I60" i="1"/>
  <c r="E61" i="1"/>
  <c r="F61" i="1"/>
  <c r="G61" i="1"/>
  <c r="H61" i="1"/>
  <c r="H68" i="1" s="1"/>
  <c r="I61" i="1"/>
  <c r="F57" i="1"/>
  <c r="F64" i="1" s="1"/>
  <c r="G57" i="1"/>
  <c r="H57" i="1"/>
  <c r="H64" i="1" s="1"/>
  <c r="I57" i="1"/>
  <c r="E57" i="1"/>
  <c r="E64" i="1" s="1"/>
  <c r="E51" i="1"/>
  <c r="F51" i="1"/>
  <c r="G51" i="1"/>
  <c r="H51" i="1"/>
  <c r="I51" i="1"/>
  <c r="E52" i="1"/>
  <c r="F52" i="1"/>
  <c r="G52" i="1"/>
  <c r="H52" i="1"/>
  <c r="I52" i="1"/>
  <c r="E53" i="1"/>
  <c r="F53" i="1"/>
  <c r="G53" i="1"/>
  <c r="H53" i="1"/>
  <c r="I53" i="1"/>
  <c r="E54" i="1"/>
  <c r="F54" i="1"/>
  <c r="G54" i="1"/>
  <c r="H54" i="1"/>
  <c r="I54" i="1"/>
  <c r="F50" i="1"/>
  <c r="G50" i="1"/>
  <c r="H50" i="1"/>
  <c r="I50" i="1"/>
  <c r="E44" i="1"/>
  <c r="F44" i="1"/>
  <c r="G44" i="1"/>
  <c r="H44" i="1"/>
  <c r="I44" i="1"/>
  <c r="E45" i="1"/>
  <c r="F45" i="1"/>
  <c r="G45" i="1"/>
  <c r="H45" i="1"/>
  <c r="I45" i="1"/>
  <c r="E46" i="1"/>
  <c r="F46" i="1"/>
  <c r="G46" i="1"/>
  <c r="H46" i="1"/>
  <c r="I46" i="1"/>
  <c r="E47" i="1"/>
  <c r="F47" i="1"/>
  <c r="G47" i="1"/>
  <c r="H47" i="1"/>
  <c r="I47" i="1"/>
  <c r="F43" i="1"/>
  <c r="G43" i="1"/>
  <c r="H43" i="1"/>
  <c r="I43" i="1"/>
  <c r="D37" i="1"/>
  <c r="D38" i="1"/>
  <c r="D39" i="1"/>
  <c r="D40" i="1"/>
  <c r="D30" i="1"/>
  <c r="D31" i="1"/>
  <c r="D32" i="1"/>
  <c r="D33" i="1"/>
  <c r="F66" i="1"/>
  <c r="F68" i="1"/>
  <c r="I67" i="1"/>
  <c r="H65" i="1"/>
  <c r="H67" i="1"/>
  <c r="I64" i="1"/>
  <c r="G64" i="1"/>
  <c r="F65" i="1"/>
  <c r="F67" i="1"/>
  <c r="G65" i="1"/>
  <c r="E66" i="1"/>
  <c r="G66" i="1"/>
  <c r="I66" i="1"/>
  <c r="G67" i="1"/>
  <c r="E68" i="1"/>
  <c r="I68" i="1"/>
  <c r="G68" i="1"/>
  <c r="I65" i="1"/>
  <c r="I11" i="1"/>
  <c r="G69" i="1" l="1"/>
  <c r="G74" i="1" s="1"/>
  <c r="I69" i="1"/>
  <c r="I74" i="1" s="1"/>
  <c r="E69" i="1"/>
  <c r="F69" i="1"/>
  <c r="F74" i="1" s="1"/>
  <c r="H69" i="1"/>
  <c r="H74" i="1" s="1"/>
  <c r="F62" i="1"/>
  <c r="H62" i="1"/>
  <c r="E62" i="1"/>
  <c r="G62" i="1"/>
  <c r="I62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E23" i="1"/>
  <c r="E24" i="1"/>
  <c r="E25" i="1"/>
  <c r="E26" i="1"/>
  <c r="E22" i="1"/>
  <c r="E43" i="1" s="1"/>
  <c r="E74" i="1" l="1"/>
  <c r="D29" i="1"/>
  <c r="E50" i="1"/>
  <c r="D36" i="1" l="1"/>
  <c r="D41" i="1" s="1"/>
  <c r="D34" i="1"/>
  <c r="G55" i="1" l="1"/>
  <c r="G72" i="1" s="1"/>
  <c r="G48" i="1"/>
  <c r="H55" i="1"/>
  <c r="H72" i="1" s="1"/>
  <c r="H48" i="1"/>
  <c r="F55" i="1"/>
  <c r="F72" i="1" s="1"/>
  <c r="F48" i="1"/>
  <c r="I55" i="1"/>
  <c r="I72" i="1" s="1"/>
  <c r="I48" i="1"/>
  <c r="E55" i="1"/>
  <c r="E71" i="1" s="1"/>
  <c r="E48" i="1"/>
  <c r="E72" i="1" l="1"/>
  <c r="E73" i="1"/>
  <c r="I71" i="1"/>
  <c r="I73" i="1"/>
  <c r="F71" i="1"/>
  <c r="F73" i="1"/>
  <c r="H71" i="1"/>
  <c r="H73" i="1"/>
  <c r="G71" i="1"/>
  <c r="G73" i="1"/>
</calcChain>
</file>

<file path=xl/sharedStrings.xml><?xml version="1.0" encoding="utf-8"?>
<sst xmlns="http://schemas.openxmlformats.org/spreadsheetml/2006/main" count="67" uniqueCount="54">
  <si>
    <t>R2</t>
  </si>
  <si>
    <t>%RSD</t>
  </si>
  <si>
    <t>Sum</t>
  </si>
  <si>
    <t>Excel Chart</t>
  </si>
  <si>
    <t>Quadratic</t>
  </si>
  <si>
    <t>Linear</t>
  </si>
  <si>
    <t>Avg RF</t>
  </si>
  <si>
    <t>http://support.microsoft.com/kb/214230</t>
  </si>
  <si>
    <t>Excel Linest bug</t>
  </si>
  <si>
    <t>Excel LINEST</t>
  </si>
  <si>
    <t>ChemStation</t>
  </si>
  <si>
    <t>Quadratic (0,0)</t>
  </si>
  <si>
    <t>Linear (0,0)</t>
  </si>
  <si>
    <t>Conc</t>
  </si>
  <si>
    <t>Rep</t>
  </si>
  <si>
    <t>Resp</t>
  </si>
  <si>
    <t>Qdr</t>
  </si>
  <si>
    <t>QdrOrg</t>
  </si>
  <si>
    <t>Lin</t>
  </si>
  <si>
    <t>LinOrg</t>
  </si>
  <si>
    <t>AvgRF</t>
  </si>
  <si>
    <t>a</t>
  </si>
  <si>
    <t>b</t>
  </si>
  <si>
    <t>c</t>
  </si>
  <si>
    <t>Target</t>
  </si>
  <si>
    <t>ISTD</t>
  </si>
  <si>
    <t>Ratio</t>
  </si>
  <si>
    <t>f(x)</t>
  </si>
  <si>
    <t>Yexp</t>
  </si>
  <si>
    <t>Yavg</t>
  </si>
  <si>
    <t>Summary</t>
  </si>
  <si>
    <t>http://www.azdhs.gov/lab/documents/license/resources/calibration-training/09-linear-forced-through-zero-calib.pdf</t>
  </si>
  <si>
    <t>Chemstation bug</t>
  </si>
  <si>
    <t>http://courses.washington.edu/qsci483/Lectures/20.pdf</t>
  </si>
  <si>
    <t>Lecture</t>
  </si>
  <si>
    <t>ChemStation Data</t>
  </si>
  <si>
    <t>ChemStation Regression</t>
  </si>
  <si>
    <t>Google docs LINEST SSE/SST</t>
  </si>
  <si>
    <t>QB   1 - SSE / (SSR+SSE)</t>
  </si>
  <si>
    <t>1-SSE/(SSR+SSE)</t>
  </si>
  <si>
    <t>1-SSE/SST</t>
  </si>
  <si>
    <t>SSR / (SSR+SSE)</t>
  </si>
  <si>
    <t>SSR / SST</t>
  </si>
  <si>
    <t>Result</t>
  </si>
  <si>
    <t>Squared</t>
  </si>
  <si>
    <t>Difference</t>
  </si>
  <si>
    <t>Regression
(Yexp-Yavg)</t>
  </si>
  <si>
    <t>Error
(Yact-Yexp)</t>
  </si>
  <si>
    <t>Total
(Yact-Yavg)</t>
  </si>
  <si>
    <t>Squared Sum Error</t>
  </si>
  <si>
    <t>Squared Sum Regression</t>
  </si>
  <si>
    <t>Squared Sum Total</t>
  </si>
  <si>
    <t>difference</t>
  </si>
  <si>
    <t xml:space="preserve">R2 difference in ChemStation, Excel, Google Docs and QuantBrowser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</si>
</sst>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horizontal="right" vertical="center"/>
    </xf>
    <xf numFmtId="164" fontId="0" fillId="0" borderId="1" xfId="0" applyNumberFormat="1" applyBorder="1" applyProtection="1"/>
    <xf numFmtId="164" fontId="0" fillId="7" borderId="1" xfId="0" applyNumberFormat="1" applyFill="1" applyBorder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right" vertical="center"/>
    </xf>
    <xf numFmtId="0" fontId="0" fillId="9" borderId="1" xfId="0" applyFill="1" applyBorder="1" applyProtection="1"/>
    <xf numFmtId="164" fontId="0" fillId="9" borderId="1" xfId="0" applyNumberFormat="1" applyFill="1" applyBorder="1" applyProtection="1"/>
    <xf numFmtId="0" fontId="2" fillId="3" borderId="1" xfId="0" applyFont="1" applyFill="1" applyBorder="1" applyProtection="1"/>
    <xf numFmtId="164" fontId="2" fillId="3" borderId="1" xfId="0" applyNumberFormat="1" applyFont="1" applyFill="1" applyBorder="1" applyProtection="1"/>
    <xf numFmtId="164" fontId="1" fillId="0" borderId="1" xfId="0" applyNumberFormat="1" applyFont="1" applyBorder="1" applyProtection="1"/>
    <xf numFmtId="164" fontId="0" fillId="0" borderId="0" xfId="0" applyNumberFormat="1" applyProtection="1"/>
    <xf numFmtId="164" fontId="2" fillId="0" borderId="0" xfId="0" applyNumberFormat="1" applyFont="1" applyBorder="1" applyAlignment="1" applyProtection="1"/>
    <xf numFmtId="0" fontId="0" fillId="0" borderId="0" xfId="0" applyBorder="1" applyProtection="1"/>
    <xf numFmtId="164" fontId="2" fillId="0" borderId="0" xfId="0" applyNumberFormat="1" applyFont="1" applyBorder="1" applyAlignment="1" applyProtection="1">
      <alignment horizontal="center"/>
    </xf>
    <xf numFmtId="164" fontId="0" fillId="0" borderId="0" xfId="0" applyNumberFormat="1" applyFill="1" applyBorder="1" applyProtection="1"/>
    <xf numFmtId="164" fontId="0" fillId="2" borderId="1" xfId="0" applyNumberFormat="1" applyFill="1" applyBorder="1" applyProtection="1"/>
    <xf numFmtId="164" fontId="0" fillId="0" borderId="0" xfId="0" applyNumberFormat="1" applyBorder="1" applyProtection="1"/>
    <xf numFmtId="0" fontId="0" fillId="0" borderId="0" xfId="0" applyFill="1" applyProtection="1"/>
    <xf numFmtId="164" fontId="0" fillId="0" borderId="1" xfId="0" applyNumberFormat="1" applyFill="1" applyBorder="1" applyProtection="1"/>
    <xf numFmtId="0" fontId="0" fillId="7" borderId="5" xfId="0" applyFill="1" applyBorder="1" applyAlignment="1" applyProtection="1">
      <alignment horizontal="center"/>
    </xf>
    <xf numFmtId="164" fontId="2" fillId="0" borderId="1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0" fillId="7" borderId="1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164" fontId="7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164" fontId="2" fillId="0" borderId="0" xfId="0" applyNumberFormat="1" applyFont="1" applyFill="1" applyBorder="1" applyProtection="1"/>
    <xf numFmtId="164" fontId="7" fillId="0" borderId="0" xfId="0" applyNumberFormat="1" applyFont="1" applyFill="1" applyBorder="1" applyProtection="1"/>
    <xf numFmtId="0" fontId="0" fillId="2" borderId="5" xfId="0" applyFill="1" applyBorder="1" applyAlignment="1" applyProtection="1">
      <alignment horizontal="center"/>
    </xf>
    <xf numFmtId="0" fontId="0" fillId="8" borderId="1" xfId="0" applyFill="1" applyBorder="1" applyProtection="1"/>
    <xf numFmtId="164" fontId="0" fillId="0" borderId="1" xfId="0" applyNumberFormat="1" applyFont="1" applyFill="1" applyBorder="1" applyProtection="1"/>
    <xf numFmtId="0" fontId="0" fillId="3" borderId="1" xfId="0" applyFill="1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Protection="1"/>
    <xf numFmtId="165" fontId="3" fillId="0" borderId="1" xfId="0" applyNumberFormat="1" applyFont="1" applyBorder="1" applyProtection="1"/>
    <xf numFmtId="165" fontId="4" fillId="0" borderId="1" xfId="0" applyNumberFormat="1" applyFont="1" applyBorder="1" applyProtection="1"/>
    <xf numFmtId="165" fontId="1" fillId="0" borderId="1" xfId="0" applyNumberFormat="1" applyFont="1" applyBorder="1" applyProtection="1"/>
    <xf numFmtId="165" fontId="0" fillId="0" borderId="1" xfId="0" applyNumberFormat="1" applyBorder="1" applyProtection="1"/>
    <xf numFmtId="165" fontId="5" fillId="0" borderId="1" xfId="0" applyNumberFormat="1" applyFont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/>
    <xf numFmtId="0" fontId="3" fillId="0" borderId="1" xfId="0" applyFont="1" applyFill="1" applyBorder="1" applyProtection="1"/>
    <xf numFmtId="0" fontId="2" fillId="0" borderId="0" xfId="0" applyFont="1" applyProtection="1"/>
    <xf numFmtId="164" fontId="1" fillId="0" borderId="0" xfId="0" applyNumberFormat="1" applyFont="1" applyProtection="1"/>
    <xf numFmtId="164" fontId="2" fillId="0" borderId="1" xfId="0" applyNumberFormat="1" applyFont="1" applyBorder="1" applyAlignment="1" applyProtection="1">
      <alignment horizontal="center"/>
    </xf>
    <xf numFmtId="0" fontId="0" fillId="6" borderId="4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8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horizontal="center" vertical="center"/>
    </xf>
    <xf numFmtId="0" fontId="0" fillId="7" borderId="6" xfId="0" applyFill="1" applyBorder="1" applyAlignment="1" applyProtection="1">
      <alignment horizontal="center" vertical="center"/>
    </xf>
    <xf numFmtId="0" fontId="0" fillId="7" borderId="7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6" fillId="0" borderId="9" xfId="1" applyFill="1" applyBorder="1" applyAlignment="1" applyProtection="1">
      <alignment horizontal="left"/>
    </xf>
    <xf numFmtId="0" fontId="6" fillId="0" borderId="10" xfId="1" applyFill="1" applyBorder="1" applyAlignment="1" applyProtection="1">
      <alignment horizontal="left"/>
    </xf>
    <xf numFmtId="0" fontId="6" fillId="0" borderId="5" xfId="1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6" xfId="0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zdhs.gov/lab/documents/license/resources/calibration-training/09-linear-forced-through-zero-calib.pdf" TargetMode="External"/><Relationship Id="rId2" Type="http://schemas.openxmlformats.org/officeDocument/2006/relationships/hyperlink" Target="http://courses.washington.edu/qsci483/Lectures/20.pdf" TargetMode="External"/><Relationship Id="rId1" Type="http://schemas.openxmlformats.org/officeDocument/2006/relationships/hyperlink" Target="http://support.microsoft.com/kb/21423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showGridLines="0" showRowColHeaders="0" tabSelected="1" zoomScaleNormal="100" workbookViewId="0">
      <selection sqref="A1:I1"/>
    </sheetView>
  </sheetViews>
  <sheetFormatPr defaultColWidth="5.140625" defaultRowHeight="15" x14ac:dyDescent="0.25"/>
  <cols>
    <col min="1" max="1" width="5" style="1" bestFit="1" customWidth="1"/>
    <col min="2" max="2" width="17.140625" style="1" customWidth="1"/>
    <col min="3" max="3" width="28.5703125" style="1" customWidth="1"/>
    <col min="4" max="4" width="12.28515625" style="1" customWidth="1"/>
    <col min="5" max="5" width="15.5703125" style="1" customWidth="1"/>
    <col min="6" max="6" width="14.140625" style="1" bestFit="1" customWidth="1"/>
    <col min="7" max="7" width="14.140625" style="1" customWidth="1"/>
    <col min="8" max="8" width="11.5703125" style="1" customWidth="1"/>
    <col min="9" max="9" width="12.5703125" style="1" bestFit="1" customWidth="1"/>
    <col min="10" max="10" width="7.5703125" style="1" bestFit="1" customWidth="1"/>
    <col min="11" max="16384" width="5.140625" style="1"/>
  </cols>
  <sheetData>
    <row r="1" spans="1:9" ht="26.25" x14ac:dyDescent="0.4">
      <c r="A1" s="61" t="s">
        <v>53</v>
      </c>
      <c r="B1" s="61"/>
      <c r="C1" s="61"/>
      <c r="D1" s="61"/>
      <c r="E1" s="61"/>
      <c r="F1" s="61"/>
      <c r="G1" s="61"/>
      <c r="H1" s="61"/>
      <c r="I1" s="61"/>
    </row>
    <row r="4" spans="1:9" x14ac:dyDescent="0.25">
      <c r="C4" s="54" t="s">
        <v>35</v>
      </c>
      <c r="D4" s="75" t="s">
        <v>24</v>
      </c>
      <c r="E4" s="76"/>
      <c r="F4" s="75" t="s">
        <v>25</v>
      </c>
      <c r="G4" s="76"/>
      <c r="H4" s="75" t="s">
        <v>26</v>
      </c>
      <c r="I4" s="76"/>
    </row>
    <row r="5" spans="1:9" x14ac:dyDescent="0.25">
      <c r="C5" s="54"/>
      <c r="D5" s="2" t="s">
        <v>15</v>
      </c>
      <c r="E5" s="2" t="s">
        <v>13</v>
      </c>
      <c r="F5" s="2" t="s">
        <v>13</v>
      </c>
      <c r="G5" s="2" t="s">
        <v>14</v>
      </c>
      <c r="H5" s="2" t="s">
        <v>13</v>
      </c>
      <c r="I5" s="2" t="s">
        <v>15</v>
      </c>
    </row>
    <row r="6" spans="1:9" x14ac:dyDescent="0.25">
      <c r="C6" s="54"/>
      <c r="D6" s="3">
        <v>4258969</v>
      </c>
      <c r="E6" s="3">
        <v>3000</v>
      </c>
      <c r="F6" s="4">
        <v>2000</v>
      </c>
      <c r="G6" s="4">
        <v>2839917</v>
      </c>
      <c r="H6" s="5">
        <v>1.5</v>
      </c>
      <c r="I6" s="6">
        <v>1.4996808005304381</v>
      </c>
    </row>
    <row r="7" spans="1:9" x14ac:dyDescent="0.25">
      <c r="C7" s="54"/>
      <c r="D7" s="3">
        <v>2176907</v>
      </c>
      <c r="E7" s="3">
        <v>1500</v>
      </c>
      <c r="F7" s="4">
        <v>2000</v>
      </c>
      <c r="G7" s="4">
        <v>2800383</v>
      </c>
      <c r="H7" s="5">
        <v>0.75</v>
      </c>
      <c r="I7" s="6">
        <v>0.77736045390934028</v>
      </c>
    </row>
    <row r="8" spans="1:9" x14ac:dyDescent="0.25">
      <c r="C8" s="54"/>
      <c r="D8" s="3">
        <v>1441676</v>
      </c>
      <c r="E8" s="3">
        <v>1000</v>
      </c>
      <c r="F8" s="4">
        <v>2000</v>
      </c>
      <c r="G8" s="4">
        <v>2696312</v>
      </c>
      <c r="H8" s="5">
        <v>0.5</v>
      </c>
      <c r="I8" s="6">
        <v>0.53468441337649353</v>
      </c>
    </row>
    <row r="9" spans="1:9" x14ac:dyDescent="0.25">
      <c r="C9" s="54"/>
      <c r="D9" s="3">
        <v>711291</v>
      </c>
      <c r="E9" s="3">
        <v>200</v>
      </c>
      <c r="F9" s="4">
        <v>2000</v>
      </c>
      <c r="G9" s="4">
        <v>2666580</v>
      </c>
      <c r="H9" s="5">
        <v>0.1</v>
      </c>
      <c r="I9" s="6">
        <v>0.26674279414080959</v>
      </c>
    </row>
    <row r="10" spans="1:9" x14ac:dyDescent="0.25">
      <c r="C10" s="54"/>
      <c r="D10" s="3">
        <v>141234</v>
      </c>
      <c r="E10" s="3">
        <v>100</v>
      </c>
      <c r="F10" s="4">
        <v>2000</v>
      </c>
      <c r="G10" s="4">
        <v>2657674</v>
      </c>
      <c r="H10" s="5">
        <v>0.05</v>
      </c>
      <c r="I10" s="6">
        <v>5.3141957967756767E-2</v>
      </c>
    </row>
    <row r="11" spans="1:9" x14ac:dyDescent="0.25">
      <c r="D11" s="7"/>
      <c r="E11" s="7"/>
      <c r="F11" s="8"/>
      <c r="G11" s="8"/>
      <c r="H11" s="9" t="s">
        <v>29</v>
      </c>
      <c r="I11" s="10">
        <f>AVERAGE(I6:I10)</f>
        <v>0.62632208398496769</v>
      </c>
    </row>
    <row r="13" spans="1:9" x14ac:dyDescent="0.25">
      <c r="C13" s="54" t="s">
        <v>36</v>
      </c>
      <c r="D13" s="11"/>
      <c r="E13" s="2" t="s">
        <v>16</v>
      </c>
      <c r="F13" s="2" t="s">
        <v>17</v>
      </c>
      <c r="G13" s="2" t="s">
        <v>18</v>
      </c>
      <c r="H13" s="2" t="s">
        <v>19</v>
      </c>
      <c r="I13" s="2" t="s">
        <v>20</v>
      </c>
    </row>
    <row r="14" spans="1:9" x14ac:dyDescent="0.25">
      <c r="C14" s="54"/>
      <c r="D14" s="12" t="s">
        <v>21</v>
      </c>
      <c r="E14" s="5">
        <v>2.1309999999999999E-2</v>
      </c>
      <c r="F14" s="5">
        <v>-0.1011</v>
      </c>
      <c r="G14" s="5"/>
      <c r="H14" s="5"/>
      <c r="I14" s="5"/>
    </row>
    <row r="15" spans="1:9" x14ac:dyDescent="0.25">
      <c r="C15" s="54"/>
      <c r="D15" s="12" t="s">
        <v>22</v>
      </c>
      <c r="E15" s="5">
        <v>0.90980000000000005</v>
      </c>
      <c r="F15" s="5">
        <v>1.147</v>
      </c>
      <c r="G15" s="5">
        <v>0.9425</v>
      </c>
      <c r="H15" s="5">
        <v>1.018</v>
      </c>
      <c r="I15" s="5">
        <v>1.367</v>
      </c>
    </row>
    <row r="16" spans="1:9" x14ac:dyDescent="0.25">
      <c r="C16" s="54"/>
      <c r="D16" s="12" t="s">
        <v>23</v>
      </c>
      <c r="E16" s="5">
        <v>8.5559999999999997E-2</v>
      </c>
      <c r="F16" s="5"/>
      <c r="G16" s="5">
        <v>7.9680000000000001E-2</v>
      </c>
      <c r="H16" s="5"/>
      <c r="I16" s="5"/>
    </row>
    <row r="17" spans="2:12" x14ac:dyDescent="0.25">
      <c r="C17" s="54"/>
      <c r="D17" s="12" t="s">
        <v>0</v>
      </c>
      <c r="E17" s="5">
        <v>0.98856999999999995</v>
      </c>
      <c r="F17" s="13">
        <v>0.98566399999999998</v>
      </c>
      <c r="G17" s="5">
        <v>0.98847399999999996</v>
      </c>
      <c r="H17" s="13">
        <v>0.98847399999999996</v>
      </c>
      <c r="I17" s="5"/>
    </row>
    <row r="18" spans="2:12" x14ac:dyDescent="0.25">
      <c r="C18" s="54"/>
      <c r="D18" s="12" t="s">
        <v>1</v>
      </c>
      <c r="E18" s="5"/>
      <c r="F18" s="5"/>
      <c r="G18" s="5"/>
      <c r="H18" s="5"/>
      <c r="I18" s="5">
        <v>0.53200000000000003</v>
      </c>
    </row>
    <row r="19" spans="2:12" x14ac:dyDescent="0.25">
      <c r="C19" s="14"/>
      <c r="D19" s="14"/>
      <c r="E19" s="14"/>
      <c r="F19" s="14"/>
      <c r="G19" s="14"/>
      <c r="H19" s="14"/>
      <c r="I19" s="14"/>
    </row>
    <row r="20" spans="2:12" x14ac:dyDescent="0.25">
      <c r="C20" s="15"/>
      <c r="D20" s="55" t="s">
        <v>28</v>
      </c>
      <c r="E20" s="50" t="s">
        <v>27</v>
      </c>
      <c r="F20" s="50"/>
      <c r="G20" s="50"/>
      <c r="H20" s="50"/>
      <c r="I20" s="50"/>
      <c r="K20" s="16"/>
      <c r="L20" s="16"/>
    </row>
    <row r="21" spans="2:12" x14ac:dyDescent="0.25">
      <c r="C21" s="17"/>
      <c r="D21" s="55"/>
      <c r="E21" s="2" t="s">
        <v>16</v>
      </c>
      <c r="F21" s="2" t="s">
        <v>17</v>
      </c>
      <c r="G21" s="2" t="s">
        <v>18</v>
      </c>
      <c r="H21" s="2" t="s">
        <v>19</v>
      </c>
      <c r="I21" s="2" t="s">
        <v>20</v>
      </c>
      <c r="K21" s="18"/>
      <c r="L21" s="18"/>
    </row>
    <row r="22" spans="2:12" x14ac:dyDescent="0.25">
      <c r="C22" s="16"/>
      <c r="D22" s="55"/>
      <c r="E22" s="19">
        <f t="shared" ref="E22:I26" si="0">$H6*$H6*E$14+$H6*E$15+E$16</f>
        <v>1.4982075000000001</v>
      </c>
      <c r="F22" s="19">
        <f t="shared" si="0"/>
        <v>1.4930249999999998</v>
      </c>
      <c r="G22" s="19">
        <f t="shared" si="0"/>
        <v>1.49343</v>
      </c>
      <c r="H22" s="19">
        <f t="shared" si="0"/>
        <v>1.5270000000000001</v>
      </c>
      <c r="I22" s="19">
        <f t="shared" si="0"/>
        <v>2.0505</v>
      </c>
      <c r="K22" s="16"/>
      <c r="L22" s="16"/>
    </row>
    <row r="23" spans="2:12" x14ac:dyDescent="0.25">
      <c r="C23" s="16"/>
      <c r="D23" s="55"/>
      <c r="E23" s="19">
        <f t="shared" si="0"/>
        <v>0.77989687499999993</v>
      </c>
      <c r="F23" s="19">
        <f t="shared" si="0"/>
        <v>0.80338124999999994</v>
      </c>
      <c r="G23" s="19">
        <f t="shared" si="0"/>
        <v>0.786555</v>
      </c>
      <c r="H23" s="19">
        <f t="shared" si="0"/>
        <v>0.76350000000000007</v>
      </c>
      <c r="I23" s="19">
        <f t="shared" si="0"/>
        <v>1.02525</v>
      </c>
      <c r="K23" s="16"/>
      <c r="L23" s="16"/>
    </row>
    <row r="24" spans="2:12" x14ac:dyDescent="0.25">
      <c r="D24" s="55"/>
      <c r="E24" s="19">
        <f t="shared" si="0"/>
        <v>0.54578749999999998</v>
      </c>
      <c r="F24" s="19">
        <f t="shared" si="0"/>
        <v>0.54822499999999996</v>
      </c>
      <c r="G24" s="19">
        <f t="shared" si="0"/>
        <v>0.55093000000000003</v>
      </c>
      <c r="H24" s="19">
        <f t="shared" si="0"/>
        <v>0.50900000000000001</v>
      </c>
      <c r="I24" s="19">
        <f t="shared" si="0"/>
        <v>0.6835</v>
      </c>
      <c r="K24" s="16"/>
      <c r="L24" s="16"/>
    </row>
    <row r="25" spans="2:12" x14ac:dyDescent="0.25">
      <c r="D25" s="55"/>
      <c r="E25" s="19">
        <f t="shared" si="0"/>
        <v>0.1767531</v>
      </c>
      <c r="F25" s="19">
        <f t="shared" si="0"/>
        <v>0.11368900000000001</v>
      </c>
      <c r="G25" s="19">
        <f t="shared" si="0"/>
        <v>0.17393</v>
      </c>
      <c r="H25" s="19">
        <f t="shared" si="0"/>
        <v>0.1018</v>
      </c>
      <c r="I25" s="19">
        <f t="shared" si="0"/>
        <v>0.13670000000000002</v>
      </c>
      <c r="K25" s="16"/>
      <c r="L25" s="16"/>
    </row>
    <row r="26" spans="2:12" x14ac:dyDescent="0.25">
      <c r="D26" s="55"/>
      <c r="E26" s="19">
        <f t="shared" si="0"/>
        <v>0.13110327499999999</v>
      </c>
      <c r="F26" s="19">
        <f t="shared" si="0"/>
        <v>5.7097250000000002E-2</v>
      </c>
      <c r="G26" s="19">
        <f t="shared" si="0"/>
        <v>0.126805</v>
      </c>
      <c r="H26" s="19">
        <f t="shared" si="0"/>
        <v>5.0900000000000001E-2</v>
      </c>
      <c r="I26" s="19">
        <f t="shared" si="0"/>
        <v>6.8350000000000008E-2</v>
      </c>
      <c r="K26" s="16"/>
      <c r="L26" s="16"/>
    </row>
    <row r="27" spans="2:12" x14ac:dyDescent="0.25">
      <c r="E27" s="20"/>
      <c r="F27" s="20"/>
      <c r="G27" s="20"/>
      <c r="H27" s="20"/>
      <c r="I27" s="20"/>
      <c r="K27" s="16"/>
      <c r="L27" s="16"/>
    </row>
    <row r="28" spans="2:12" x14ac:dyDescent="0.25">
      <c r="E28" s="21"/>
      <c r="F28" s="21"/>
      <c r="G28" s="21"/>
      <c r="H28" s="21"/>
      <c r="I28" s="21"/>
    </row>
    <row r="29" spans="2:12" x14ac:dyDescent="0.25">
      <c r="B29" s="80" t="s">
        <v>48</v>
      </c>
      <c r="C29" s="56" t="s">
        <v>45</v>
      </c>
      <c r="D29" s="22">
        <f>$I$11-I6</f>
        <v>-0.87335871654547037</v>
      </c>
    </row>
    <row r="30" spans="2:12" x14ac:dyDescent="0.25">
      <c r="B30" s="58"/>
      <c r="C30" s="56"/>
      <c r="D30" s="22">
        <f t="shared" ref="D30:D33" si="1">$I$11-I7</f>
        <v>-0.15103836992437258</v>
      </c>
    </row>
    <row r="31" spans="2:12" x14ac:dyDescent="0.25">
      <c r="B31" s="58"/>
      <c r="C31" s="56"/>
      <c r="D31" s="22">
        <f t="shared" si="1"/>
        <v>9.1637670608474164E-2</v>
      </c>
    </row>
    <row r="32" spans="2:12" x14ac:dyDescent="0.25">
      <c r="B32" s="58"/>
      <c r="C32" s="56"/>
      <c r="D32" s="22">
        <f t="shared" si="1"/>
        <v>0.3595792898441581</v>
      </c>
    </row>
    <row r="33" spans="2:9" x14ac:dyDescent="0.25">
      <c r="B33" s="58"/>
      <c r="C33" s="56"/>
      <c r="D33" s="22">
        <f t="shared" si="1"/>
        <v>0.57318012601721091</v>
      </c>
    </row>
    <row r="34" spans="2:9" x14ac:dyDescent="0.25">
      <c r="B34" s="58"/>
      <c r="C34" s="23" t="s">
        <v>2</v>
      </c>
      <c r="D34" s="24">
        <f>SUM(D29:D33)</f>
        <v>0</v>
      </c>
    </row>
    <row r="35" spans="2:9" x14ac:dyDescent="0.25">
      <c r="B35" s="58"/>
      <c r="C35" s="25"/>
      <c r="D35" s="21"/>
    </row>
    <row r="36" spans="2:9" x14ac:dyDescent="0.25">
      <c r="B36" s="58"/>
      <c r="C36" s="57" t="s">
        <v>52</v>
      </c>
      <c r="D36" s="22">
        <f>D29*D29</f>
        <v>0.76275544776595128</v>
      </c>
    </row>
    <row r="37" spans="2:9" x14ac:dyDescent="0.25">
      <c r="B37" s="58"/>
      <c r="C37" s="58"/>
      <c r="D37" s="22">
        <f t="shared" ref="D37:D40" si="2">D30*D30</f>
        <v>2.2812589189411616E-2</v>
      </c>
    </row>
    <row r="38" spans="2:9" x14ac:dyDescent="0.25">
      <c r="B38" s="58"/>
      <c r="C38" s="58"/>
      <c r="D38" s="22">
        <f t="shared" si="2"/>
        <v>8.3974626745472094E-3</v>
      </c>
    </row>
    <row r="39" spans="2:9" x14ac:dyDescent="0.25">
      <c r="B39" s="58"/>
      <c r="C39" s="58"/>
      <c r="D39" s="22">
        <f t="shared" si="2"/>
        <v>0.12929726568482905</v>
      </c>
    </row>
    <row r="40" spans="2:9" x14ac:dyDescent="0.25">
      <c r="B40" s="58"/>
      <c r="C40" s="59"/>
      <c r="D40" s="22">
        <f t="shared" si="2"/>
        <v>0.3285354568611058</v>
      </c>
    </row>
    <row r="41" spans="2:9" x14ac:dyDescent="0.25">
      <c r="B41" s="59"/>
      <c r="C41" s="26" t="s">
        <v>51</v>
      </c>
      <c r="D41" s="24">
        <f>SUM(D36:D40)</f>
        <v>1.251798222175845</v>
      </c>
    </row>
    <row r="42" spans="2:9" x14ac:dyDescent="0.25">
      <c r="C42" s="25"/>
      <c r="D42" s="21"/>
      <c r="E42" s="21"/>
      <c r="F42" s="21"/>
      <c r="G42" s="21"/>
      <c r="H42" s="21"/>
      <c r="I42" s="21"/>
    </row>
    <row r="43" spans="2:9" x14ac:dyDescent="0.25">
      <c r="B43" s="77" t="s">
        <v>47</v>
      </c>
      <c r="C43" s="60" t="s">
        <v>45</v>
      </c>
      <c r="E43" s="22">
        <f>E22-$I6</f>
        <v>-1.4733005304379265E-3</v>
      </c>
      <c r="F43" s="22">
        <f t="shared" ref="F43:I43" si="3">F22-$I6</f>
        <v>-6.6558005304382384E-3</v>
      </c>
      <c r="G43" s="22">
        <f t="shared" si="3"/>
        <v>-6.2508005304380276E-3</v>
      </c>
      <c r="H43" s="22">
        <f t="shared" si="3"/>
        <v>2.7319199469562072E-2</v>
      </c>
      <c r="I43" s="22">
        <f t="shared" si="3"/>
        <v>0.55081919946956193</v>
      </c>
    </row>
    <row r="44" spans="2:9" x14ac:dyDescent="0.25">
      <c r="B44" s="78"/>
      <c r="C44" s="60"/>
      <c r="E44" s="22">
        <f t="shared" ref="E44:I44" si="4">E23-$I7</f>
        <v>2.5364210906596574E-3</v>
      </c>
      <c r="F44" s="22">
        <f t="shared" si="4"/>
        <v>2.6020796090659659E-2</v>
      </c>
      <c r="G44" s="22">
        <f t="shared" si="4"/>
        <v>9.1945460906597276E-3</v>
      </c>
      <c r="H44" s="22">
        <f t="shared" si="4"/>
        <v>-1.3860453909340209E-2</v>
      </c>
      <c r="I44" s="22">
        <f t="shared" si="4"/>
        <v>0.24788954609065972</v>
      </c>
    </row>
    <row r="45" spans="2:9" x14ac:dyDescent="0.25">
      <c r="B45" s="78"/>
      <c r="C45" s="60"/>
      <c r="E45" s="22">
        <f t="shared" ref="E45:I45" si="5">E24-$I8</f>
        <v>1.1103086623506453E-2</v>
      </c>
      <c r="F45" s="22">
        <f t="shared" si="5"/>
        <v>1.3540586623506434E-2</v>
      </c>
      <c r="G45" s="22">
        <f t="shared" si="5"/>
        <v>1.6245586623506503E-2</v>
      </c>
      <c r="H45" s="22">
        <f t="shared" si="5"/>
        <v>-2.568441337649352E-2</v>
      </c>
      <c r="I45" s="22">
        <f t="shared" si="5"/>
        <v>0.14881558662350647</v>
      </c>
    </row>
    <row r="46" spans="2:9" x14ac:dyDescent="0.25">
      <c r="B46" s="78"/>
      <c r="C46" s="60"/>
      <c r="E46" s="22">
        <f t="shared" ref="E46:I46" si="6">E25-$I9</f>
        <v>-8.9989694140809595E-2</v>
      </c>
      <c r="F46" s="22">
        <f t="shared" si="6"/>
        <v>-0.15305379414080958</v>
      </c>
      <c r="G46" s="22">
        <f t="shared" si="6"/>
        <v>-9.281279414080959E-2</v>
      </c>
      <c r="H46" s="22">
        <f t="shared" si="6"/>
        <v>-0.16494279414080959</v>
      </c>
      <c r="I46" s="22">
        <f t="shared" si="6"/>
        <v>-0.13004279414080958</v>
      </c>
    </row>
    <row r="47" spans="2:9" x14ac:dyDescent="0.25">
      <c r="B47" s="78"/>
      <c r="C47" s="60"/>
      <c r="E47" s="22">
        <f t="shared" ref="E47:I47" si="7">E26-$I10</f>
        <v>7.7961317032243224E-2</v>
      </c>
      <c r="F47" s="22">
        <f t="shared" si="7"/>
        <v>3.955292032243235E-3</v>
      </c>
      <c r="G47" s="22">
        <f t="shared" si="7"/>
        <v>7.3663042032243234E-2</v>
      </c>
      <c r="H47" s="22">
        <f t="shared" si="7"/>
        <v>-2.2419579677567664E-3</v>
      </c>
      <c r="I47" s="22">
        <f t="shared" si="7"/>
        <v>1.5208042032243241E-2</v>
      </c>
    </row>
    <row r="48" spans="2:9" x14ac:dyDescent="0.25">
      <c r="B48" s="78"/>
      <c r="C48" s="27" t="s">
        <v>2</v>
      </c>
      <c r="E48" s="24">
        <f>SUM(E43:E47)</f>
        <v>1.3783007516181278E-4</v>
      </c>
      <c r="F48" s="24">
        <f t="shared" ref="F48" si="8">SUM(F43:F47)</f>
        <v>-0.11619291992483849</v>
      </c>
      <c r="G48" s="24">
        <f t="shared" ref="G48" si="9">SUM(G43:G47)</f>
        <v>3.9580075161846362E-5</v>
      </c>
      <c r="H48" s="24">
        <f t="shared" ref="H48" si="10">SUM(H43:H47)</f>
        <v>-0.17941041992483803</v>
      </c>
      <c r="I48" s="24">
        <f t="shared" ref="I48" si="11">SUM(I43:I47)</f>
        <v>0.83268958007516181</v>
      </c>
    </row>
    <row r="49" spans="2:9" x14ac:dyDescent="0.25">
      <c r="B49" s="78"/>
      <c r="C49" s="25"/>
      <c r="E49" s="21"/>
      <c r="F49" s="21"/>
      <c r="G49" s="21"/>
      <c r="H49" s="21"/>
      <c r="I49" s="21"/>
    </row>
    <row r="50" spans="2:9" x14ac:dyDescent="0.25">
      <c r="B50" s="78"/>
      <c r="C50" s="51" t="s">
        <v>44</v>
      </c>
      <c r="E50" s="22">
        <f t="shared" ref="E50:I50" si="12">E43*E43</f>
        <v>2.1706144529886758E-6</v>
      </c>
      <c r="F50" s="22">
        <f t="shared" si="12"/>
        <v>4.4299680700981933E-5</v>
      </c>
      <c r="G50" s="22">
        <f t="shared" si="12"/>
        <v>3.9072507271324326E-5</v>
      </c>
      <c r="H50" s="22">
        <f t="shared" si="12"/>
        <v>7.4633865965772063E-4</v>
      </c>
      <c r="I50" s="22">
        <f t="shared" si="12"/>
        <v>0.30340179050428906</v>
      </c>
    </row>
    <row r="51" spans="2:9" x14ac:dyDescent="0.25">
      <c r="B51" s="78"/>
      <c r="C51" s="52"/>
      <c r="E51" s="22">
        <f t="shared" ref="E51:I51" si="13">E44*E44</f>
        <v>6.4334319491431255E-6</v>
      </c>
      <c r="F51" s="22">
        <f t="shared" si="13"/>
        <v>6.77081829191689E-4</v>
      </c>
      <c r="G51" s="22">
        <f t="shared" si="13"/>
        <v>8.4539677813266084E-5</v>
      </c>
      <c r="H51" s="22">
        <f t="shared" si="13"/>
        <v>1.9211218257294429E-4</v>
      </c>
      <c r="I51" s="22">
        <f t="shared" si="13"/>
        <v>6.1449227061033306E-2</v>
      </c>
    </row>
    <row r="52" spans="2:9" x14ac:dyDescent="0.25">
      <c r="B52" s="78"/>
      <c r="C52" s="52"/>
      <c r="E52" s="22">
        <f t="shared" ref="E52:I52" si="14">E45*E45</f>
        <v>1.2327853256908792E-4</v>
      </c>
      <c r="F52" s="22">
        <f t="shared" si="14"/>
        <v>1.8334748610868138E-4</v>
      </c>
      <c r="G52" s="22">
        <f t="shared" si="14"/>
        <v>2.6391908474185339E-4</v>
      </c>
      <c r="H52" s="22">
        <f t="shared" si="14"/>
        <v>6.5968909049459931E-4</v>
      </c>
      <c r="I52" s="22">
        <f t="shared" si="14"/>
        <v>2.2146078822098358E-2</v>
      </c>
    </row>
    <row r="53" spans="2:9" x14ac:dyDescent="0.25">
      <c r="B53" s="78"/>
      <c r="C53" s="52"/>
      <c r="E53" s="22">
        <f t="shared" ref="E53:I53" si="15">E46*E46</f>
        <v>8.0981450515564615E-3</v>
      </c>
      <c r="F53" s="22">
        <f t="shared" si="15"/>
        <v>2.3425463900897316E-2</v>
      </c>
      <c r="G53" s="22">
        <f t="shared" si="15"/>
        <v>8.6142147562242987E-3</v>
      </c>
      <c r="H53" s="22">
        <f t="shared" si="15"/>
        <v>2.720612533897749E-2</v>
      </c>
      <c r="I53" s="22">
        <f t="shared" si="15"/>
        <v>1.6911128307948976E-2</v>
      </c>
    </row>
    <row r="54" spans="2:9" x14ac:dyDescent="0.25">
      <c r="B54" s="78"/>
      <c r="C54" s="53"/>
      <c r="E54" s="22">
        <f t="shared" ref="E54:I54" si="16">E47*E47</f>
        <v>6.0779669534019379E-3</v>
      </c>
      <c r="F54" s="22">
        <f t="shared" si="16"/>
        <v>1.5644335060326819E-5</v>
      </c>
      <c r="G54" s="22">
        <f t="shared" si="16"/>
        <v>5.4262437614440336E-3</v>
      </c>
      <c r="H54" s="22">
        <f t="shared" si="16"/>
        <v>5.0263755291880501E-6</v>
      </c>
      <c r="I54" s="22">
        <f t="shared" si="16"/>
        <v>2.3128454245447712E-4</v>
      </c>
    </row>
    <row r="55" spans="2:9" x14ac:dyDescent="0.25">
      <c r="B55" s="79"/>
      <c r="C55" s="27" t="s">
        <v>49</v>
      </c>
      <c r="E55" s="24">
        <f>SUM(E50:E54)</f>
        <v>1.4307994583929619E-2</v>
      </c>
      <c r="F55" s="24">
        <f t="shared" ref="F55" si="17">SUM(F50:F54)</f>
        <v>2.4345837231958992E-2</v>
      </c>
      <c r="G55" s="24">
        <f t="shared" ref="G55" si="18">SUM(G50:G54)</f>
        <v>1.4427989787494776E-2</v>
      </c>
      <c r="H55" s="28">
        <f t="shared" ref="H55" si="19">SUM(H50:H54)</f>
        <v>2.8809291647231942E-2</v>
      </c>
      <c r="I55" s="24">
        <f t="shared" ref="I55" si="20">SUM(I50:I54)</f>
        <v>0.40413950923782416</v>
      </c>
    </row>
    <row r="56" spans="2:9" x14ac:dyDescent="0.25">
      <c r="B56" s="29"/>
      <c r="C56" s="30"/>
      <c r="E56" s="31"/>
      <c r="F56" s="31"/>
      <c r="G56" s="31"/>
      <c r="H56" s="32"/>
      <c r="I56" s="31"/>
    </row>
    <row r="57" spans="2:9" x14ac:dyDescent="0.25">
      <c r="B57" s="65" t="s">
        <v>46</v>
      </c>
      <c r="C57" s="68" t="s">
        <v>45</v>
      </c>
      <c r="E57" s="22">
        <f>$I$11-E22</f>
        <v>-0.87188541601503244</v>
      </c>
      <c r="F57" s="22">
        <f t="shared" ref="F57:I57" si="21">$I$11-F22</f>
        <v>-0.86670291601503213</v>
      </c>
      <c r="G57" s="22">
        <f t="shared" si="21"/>
        <v>-0.86710791601503234</v>
      </c>
      <c r="H57" s="22">
        <f t="shared" si="21"/>
        <v>-0.90067791601503244</v>
      </c>
      <c r="I57" s="22">
        <f t="shared" si="21"/>
        <v>-1.4241779160150323</v>
      </c>
    </row>
    <row r="58" spans="2:9" x14ac:dyDescent="0.25">
      <c r="B58" s="66"/>
      <c r="C58" s="68"/>
      <c r="E58" s="22">
        <f t="shared" ref="E58:I58" si="22">$I$11-E23</f>
        <v>-0.15357479101503224</v>
      </c>
      <c r="F58" s="22">
        <f t="shared" si="22"/>
        <v>-0.17705916601503224</v>
      </c>
      <c r="G58" s="22">
        <f t="shared" si="22"/>
        <v>-0.16023291601503231</v>
      </c>
      <c r="H58" s="22">
        <f t="shared" si="22"/>
        <v>-0.13717791601503238</v>
      </c>
      <c r="I58" s="22">
        <f t="shared" si="22"/>
        <v>-0.3989279160150323</v>
      </c>
    </row>
    <row r="59" spans="2:9" x14ac:dyDescent="0.25">
      <c r="B59" s="66"/>
      <c r="C59" s="68"/>
      <c r="E59" s="22">
        <f t="shared" ref="E59:I59" si="23">$I$11-E24</f>
        <v>8.0534583984967711E-2</v>
      </c>
      <c r="F59" s="22">
        <f t="shared" si="23"/>
        <v>7.809708398496773E-2</v>
      </c>
      <c r="G59" s="22">
        <f t="shared" si="23"/>
        <v>7.5392083984967662E-2</v>
      </c>
      <c r="H59" s="22">
        <f t="shared" si="23"/>
        <v>0.11732208398496768</v>
      </c>
      <c r="I59" s="22">
        <f t="shared" si="23"/>
        <v>-5.7177916015032304E-2</v>
      </c>
    </row>
    <row r="60" spans="2:9" x14ac:dyDescent="0.25">
      <c r="B60" s="66"/>
      <c r="C60" s="68"/>
      <c r="E60" s="22">
        <f t="shared" ref="E60:I60" si="24">$I$11-E25</f>
        <v>0.4495689839849677</v>
      </c>
      <c r="F60" s="22">
        <f t="shared" si="24"/>
        <v>0.51263308398496765</v>
      </c>
      <c r="G60" s="22">
        <f t="shared" si="24"/>
        <v>0.45239208398496766</v>
      </c>
      <c r="H60" s="22">
        <f t="shared" si="24"/>
        <v>0.52452208398496769</v>
      </c>
      <c r="I60" s="22">
        <f t="shared" si="24"/>
        <v>0.48962208398496765</v>
      </c>
    </row>
    <row r="61" spans="2:9" x14ac:dyDescent="0.25">
      <c r="B61" s="66"/>
      <c r="C61" s="68"/>
      <c r="E61" s="22">
        <f t="shared" ref="E61:I61" si="25">$I$11-E26</f>
        <v>0.49521880898496773</v>
      </c>
      <c r="F61" s="22">
        <f t="shared" si="25"/>
        <v>0.5692248339849677</v>
      </c>
      <c r="G61" s="22">
        <f t="shared" si="25"/>
        <v>0.49951708398496769</v>
      </c>
      <c r="H61" s="22">
        <f t="shared" si="25"/>
        <v>0.57542208398496775</v>
      </c>
      <c r="I61" s="22">
        <f t="shared" si="25"/>
        <v>0.55797208398496767</v>
      </c>
    </row>
    <row r="62" spans="2:9" x14ac:dyDescent="0.25">
      <c r="B62" s="66"/>
      <c r="C62" s="33" t="s">
        <v>2</v>
      </c>
      <c r="E62" s="24">
        <f>SUM(E57:E61)</f>
        <v>-1.378300751615491E-4</v>
      </c>
      <c r="F62" s="24">
        <f t="shared" ref="F62:I62" si="26">SUM(F57:F61)</f>
        <v>0.11619291992483871</v>
      </c>
      <c r="G62" s="24">
        <f t="shared" si="26"/>
        <v>-3.9580075161527173E-5</v>
      </c>
      <c r="H62" s="24">
        <f t="shared" si="26"/>
        <v>0.1794104199248383</v>
      </c>
      <c r="I62" s="24">
        <f t="shared" si="26"/>
        <v>-0.83268958007516158</v>
      </c>
    </row>
    <row r="63" spans="2:9" x14ac:dyDescent="0.25">
      <c r="B63" s="66"/>
      <c r="C63" s="25"/>
      <c r="E63" s="21"/>
      <c r="F63" s="21"/>
      <c r="G63" s="21"/>
      <c r="H63" s="21"/>
      <c r="I63" s="21"/>
    </row>
    <row r="64" spans="2:9" x14ac:dyDescent="0.25">
      <c r="B64" s="66"/>
      <c r="C64" s="69" t="s">
        <v>44</v>
      </c>
      <c r="E64" s="22">
        <f t="shared" ref="E64:I64" si="27">E57*E57</f>
        <v>0.76018417865970622</v>
      </c>
      <c r="F64" s="22">
        <f t="shared" si="27"/>
        <v>0.75117394462895981</v>
      </c>
      <c r="G64" s="22">
        <f t="shared" si="27"/>
        <v>0.75187613801593234</v>
      </c>
      <c r="H64" s="22">
        <f t="shared" si="27"/>
        <v>0.81122070839718186</v>
      </c>
      <c r="I64" s="22">
        <f t="shared" si="27"/>
        <v>2.0282827364649205</v>
      </c>
    </row>
    <row r="65" spans="2:9" x14ac:dyDescent="0.25">
      <c r="B65" s="66"/>
      <c r="C65" s="70"/>
      <c r="E65" s="22">
        <f t="shared" ref="E65:I65" si="28">E58*E58</f>
        <v>2.3585216435310828E-2</v>
      </c>
      <c r="F65" s="22">
        <f t="shared" si="28"/>
        <v>3.1349948269938747E-2</v>
      </c>
      <c r="G65" s="22">
        <f t="shared" si="28"/>
        <v>2.56745873746804E-2</v>
      </c>
      <c r="H65" s="22">
        <f t="shared" si="28"/>
        <v>1.8817780642227274E-2</v>
      </c>
      <c r="I65" s="22">
        <f t="shared" si="28"/>
        <v>0.15914348217609667</v>
      </c>
    </row>
    <row r="66" spans="2:9" x14ac:dyDescent="0.25">
      <c r="B66" s="66"/>
      <c r="C66" s="70"/>
      <c r="E66" s="22">
        <f t="shared" ref="E66:I66" si="29">E59*E59</f>
        <v>6.4858192176318174E-3</v>
      </c>
      <c r="F66" s="22">
        <f t="shared" si="29"/>
        <v>6.0991545269551027E-3</v>
      </c>
      <c r="G66" s="22">
        <f t="shared" si="29"/>
        <v>5.6839663275964174E-3</v>
      </c>
      <c r="H66" s="22">
        <f t="shared" si="29"/>
        <v>1.3764471390575812E-2</v>
      </c>
      <c r="I66" s="22">
        <f t="shared" si="29"/>
        <v>3.2693140798220875E-3</v>
      </c>
    </row>
    <row r="67" spans="2:9" x14ac:dyDescent="0.25">
      <c r="B67" s="66"/>
      <c r="C67" s="70"/>
      <c r="E67" s="22">
        <f t="shared" ref="E67:I67" si="30">E60*E60</f>
        <v>0.20211227136127613</v>
      </c>
      <c r="F67" s="22">
        <f t="shared" si="30"/>
        <v>0.26279267879593887</v>
      </c>
      <c r="G67" s="22">
        <f t="shared" si="30"/>
        <v>0.20465859765226205</v>
      </c>
      <c r="H67" s="22">
        <f t="shared" si="30"/>
        <v>0.27512341658793349</v>
      </c>
      <c r="I67" s="22">
        <f t="shared" si="30"/>
        <v>0.23972978512578272</v>
      </c>
    </row>
    <row r="68" spans="2:9" x14ac:dyDescent="0.25">
      <c r="B68" s="66"/>
      <c r="C68" s="71"/>
      <c r="E68" s="22">
        <f t="shared" ref="E68:I68" si="31">E61*E61</f>
        <v>0.24524166877248996</v>
      </c>
      <c r="F68" s="22">
        <f t="shared" si="31"/>
        <v>0.32401691162521407</v>
      </c>
      <c r="G68" s="22">
        <f t="shared" si="31"/>
        <v>0.24951731719284526</v>
      </c>
      <c r="H68" s="22">
        <f t="shared" si="31"/>
        <v>0.3311105747376033</v>
      </c>
      <c r="I68" s="22">
        <f t="shared" si="31"/>
        <v>0.31133284650652782</v>
      </c>
    </row>
    <row r="69" spans="2:9" x14ac:dyDescent="0.25">
      <c r="B69" s="67"/>
      <c r="C69" s="33" t="s">
        <v>50</v>
      </c>
      <c r="E69" s="24">
        <f>SUM(E64:E68)</f>
        <v>1.2376091544464149</v>
      </c>
      <c r="F69" s="24">
        <f t="shared" ref="F69:I69" si="32">SUM(F64:F68)</f>
        <v>1.3754326378470065</v>
      </c>
      <c r="G69" s="24">
        <f t="shared" si="32"/>
        <v>1.2374106065633164</v>
      </c>
      <c r="H69" s="28">
        <f t="shared" si="32"/>
        <v>1.4500369517555216</v>
      </c>
      <c r="I69" s="24">
        <f t="shared" si="32"/>
        <v>2.7417581643531497</v>
      </c>
    </row>
    <row r="70" spans="2:9" x14ac:dyDescent="0.25">
      <c r="B70" s="29"/>
      <c r="C70" s="16"/>
      <c r="D70" s="31"/>
      <c r="E70" s="31"/>
      <c r="F70" s="31"/>
      <c r="G70" s="31"/>
      <c r="H70" s="32"/>
      <c r="I70" s="31"/>
    </row>
    <row r="71" spans="2:9" x14ac:dyDescent="0.25">
      <c r="B71" s="72" t="s">
        <v>43</v>
      </c>
      <c r="C71" s="34" t="s">
        <v>39</v>
      </c>
      <c r="D71" s="31"/>
      <c r="E71" s="35">
        <f>1-E55/(E69+E55)</f>
        <v>0.98857113300587685</v>
      </c>
      <c r="F71" s="35">
        <f t="shared" ref="F71:I71" si="33">1-F55/(F69+F55)</f>
        <v>0.9826073641898333</v>
      </c>
      <c r="G71" s="35">
        <f t="shared" si="33"/>
        <v>0.98847456067455242</v>
      </c>
      <c r="H71" s="35">
        <f t="shared" si="33"/>
        <v>0.980519075748576</v>
      </c>
      <c r="I71" s="35">
        <f t="shared" si="33"/>
        <v>0.87153443907903472</v>
      </c>
    </row>
    <row r="72" spans="2:9" x14ac:dyDescent="0.25">
      <c r="B72" s="72"/>
      <c r="C72" s="34" t="s">
        <v>40</v>
      </c>
      <c r="D72" s="31"/>
      <c r="E72" s="35">
        <f>1-E55/$D$41</f>
        <v>0.98857004720851915</v>
      </c>
      <c r="F72" s="35">
        <f t="shared" ref="F72:I72" si="34">1-F55/$D$41</f>
        <v>0.98055130866886708</v>
      </c>
      <c r="G72" s="35">
        <f t="shared" si="34"/>
        <v>0.98847418894523076</v>
      </c>
      <c r="H72" s="35">
        <f t="shared" si="34"/>
        <v>0.97698567457848251</v>
      </c>
      <c r="I72" s="35">
        <f t="shared" si="34"/>
        <v>0.67715283335731313</v>
      </c>
    </row>
    <row r="73" spans="2:9" x14ac:dyDescent="0.25">
      <c r="B73" s="72"/>
      <c r="C73" s="34" t="s">
        <v>41</v>
      </c>
      <c r="D73" s="31"/>
      <c r="E73" s="35">
        <f t="shared" ref="E73:I73" si="35">E69/(E69+E55)</f>
        <v>0.98857113300587685</v>
      </c>
      <c r="F73" s="35">
        <f t="shared" si="35"/>
        <v>0.9826073641898333</v>
      </c>
      <c r="G73" s="35">
        <f t="shared" si="35"/>
        <v>0.9884745606745523</v>
      </c>
      <c r="H73" s="35">
        <f t="shared" si="35"/>
        <v>0.980519075748576</v>
      </c>
      <c r="I73" s="35">
        <f t="shared" si="35"/>
        <v>0.87153443907903472</v>
      </c>
    </row>
    <row r="74" spans="2:9" x14ac:dyDescent="0.25">
      <c r="B74" s="72"/>
      <c r="C74" s="34" t="s">
        <v>42</v>
      </c>
      <c r="D74" s="31"/>
      <c r="E74" s="35">
        <f>E69/$D$36</f>
        <v>1.6225503968162687</v>
      </c>
      <c r="F74" s="35">
        <f t="shared" ref="F74:I74" si="36">F69/$D$36</f>
        <v>1.8032419720836304</v>
      </c>
      <c r="G74" s="35">
        <f t="shared" si="36"/>
        <v>1.6222900933550739</v>
      </c>
      <c r="H74" s="35">
        <f t="shared" si="36"/>
        <v>1.9010509279252767</v>
      </c>
      <c r="I74" s="35">
        <f t="shared" si="36"/>
        <v>3.5945441915669516</v>
      </c>
    </row>
    <row r="76" spans="2:9" x14ac:dyDescent="0.25">
      <c r="B76" s="74" t="s">
        <v>30</v>
      </c>
      <c r="C76" s="36"/>
      <c r="E76" s="37" t="s">
        <v>4</v>
      </c>
      <c r="F76" s="37" t="s">
        <v>11</v>
      </c>
      <c r="G76" s="37" t="s">
        <v>5</v>
      </c>
      <c r="H76" s="38" t="s">
        <v>12</v>
      </c>
      <c r="I76" s="37" t="s">
        <v>6</v>
      </c>
    </row>
    <row r="77" spans="2:9" x14ac:dyDescent="0.25">
      <c r="B77" s="74"/>
      <c r="C77" s="11" t="s">
        <v>38</v>
      </c>
      <c r="E77" s="39">
        <v>0.98856999999999995</v>
      </c>
      <c r="F77" s="39">
        <v>0.98258999999999996</v>
      </c>
      <c r="G77" s="40">
        <v>0.98846999999999996</v>
      </c>
      <c r="H77" s="40">
        <v>0.98050999999999999</v>
      </c>
      <c r="I77" s="40">
        <v>0.87146000000000001</v>
      </c>
    </row>
    <row r="78" spans="2:9" x14ac:dyDescent="0.25">
      <c r="B78" s="74"/>
      <c r="C78" s="11" t="s">
        <v>10</v>
      </c>
      <c r="E78" s="41">
        <v>0.98856999999999995</v>
      </c>
      <c r="F78" s="42">
        <v>0.98566399999999998</v>
      </c>
      <c r="G78" s="41">
        <v>0.98847399999999996</v>
      </c>
      <c r="H78" s="42">
        <v>0.98847399999999996</v>
      </c>
      <c r="I78" s="43"/>
    </row>
    <row r="79" spans="2:9" x14ac:dyDescent="0.25">
      <c r="B79" s="74"/>
      <c r="C79" s="11" t="s">
        <v>9</v>
      </c>
      <c r="E79" s="43"/>
      <c r="F79" s="43"/>
      <c r="G79" s="41">
        <v>0.98847418945860255</v>
      </c>
      <c r="H79" s="42">
        <v>0.99103419713875285</v>
      </c>
      <c r="I79" s="43"/>
    </row>
    <row r="80" spans="2:9" x14ac:dyDescent="0.25">
      <c r="B80" s="74"/>
      <c r="C80" s="11" t="s">
        <v>3</v>
      </c>
      <c r="E80" s="43">
        <v>0.98860000000000003</v>
      </c>
      <c r="F80" s="43">
        <v>0.98060000000000003</v>
      </c>
      <c r="G80" s="41">
        <v>0.98850000000000005</v>
      </c>
      <c r="H80" s="44">
        <v>0.97699999999999998</v>
      </c>
      <c r="I80" s="43"/>
    </row>
    <row r="81" spans="2:14" x14ac:dyDescent="0.25">
      <c r="B81" s="74"/>
      <c r="C81" s="11" t="s">
        <v>37</v>
      </c>
      <c r="E81" s="43"/>
      <c r="F81" s="43"/>
      <c r="G81" s="41">
        <v>0.98847418947916499</v>
      </c>
      <c r="H81" s="44">
        <v>0.97698600925978596</v>
      </c>
      <c r="I81" s="43"/>
    </row>
    <row r="82" spans="2:14" x14ac:dyDescent="0.25">
      <c r="B82" s="45"/>
      <c r="C82" s="46"/>
      <c r="D82" s="73"/>
      <c r="E82" s="73"/>
      <c r="F82" s="73"/>
      <c r="G82" s="73"/>
      <c r="H82" s="73"/>
      <c r="I82" s="16"/>
      <c r="J82" s="16"/>
      <c r="K82" s="16"/>
      <c r="L82" s="16"/>
      <c r="M82" s="16"/>
      <c r="N82" s="16"/>
    </row>
    <row r="83" spans="2:14" x14ac:dyDescent="0.25">
      <c r="B83" s="47" t="s">
        <v>8</v>
      </c>
      <c r="C83" s="62" t="s">
        <v>7</v>
      </c>
      <c r="D83" s="63"/>
      <c r="E83" s="63"/>
      <c r="F83" s="63"/>
      <c r="G83" s="63"/>
      <c r="H83" s="63"/>
      <c r="I83" s="64"/>
      <c r="J83" s="16"/>
      <c r="K83" s="16"/>
      <c r="L83" s="16"/>
      <c r="M83" s="16"/>
      <c r="N83" s="16"/>
    </row>
    <row r="84" spans="2:14" x14ac:dyDescent="0.25">
      <c r="B84" s="47" t="s">
        <v>32</v>
      </c>
      <c r="C84" s="62" t="s">
        <v>31</v>
      </c>
      <c r="D84" s="63"/>
      <c r="E84" s="63"/>
      <c r="F84" s="63"/>
      <c r="G84" s="63"/>
      <c r="H84" s="63"/>
      <c r="I84" s="64"/>
      <c r="J84" s="16"/>
      <c r="K84" s="16"/>
      <c r="L84" s="16"/>
      <c r="M84" s="16"/>
      <c r="N84" s="16"/>
    </row>
    <row r="85" spans="2:14" x14ac:dyDescent="0.25">
      <c r="B85" s="47" t="s">
        <v>34</v>
      </c>
      <c r="C85" s="62" t="s">
        <v>33</v>
      </c>
      <c r="D85" s="63"/>
      <c r="E85" s="63"/>
      <c r="F85" s="63"/>
      <c r="G85" s="63"/>
      <c r="H85" s="63"/>
      <c r="I85" s="64"/>
      <c r="J85" s="16"/>
      <c r="K85" s="16"/>
      <c r="L85" s="16"/>
      <c r="M85" s="16"/>
      <c r="N85" s="16"/>
    </row>
    <row r="86" spans="2:14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92" spans="2:14" x14ac:dyDescent="0.25">
      <c r="G92" s="48"/>
      <c r="H92" s="48"/>
    </row>
    <row r="96" spans="2:14" x14ac:dyDescent="0.25">
      <c r="C96" s="14"/>
      <c r="D96" s="14"/>
      <c r="E96" s="14"/>
      <c r="F96" s="14"/>
      <c r="G96" s="14"/>
      <c r="H96" s="14"/>
    </row>
    <row r="97" spans="3:8" x14ac:dyDescent="0.25">
      <c r="C97" s="14"/>
      <c r="D97" s="14"/>
      <c r="E97" s="14"/>
      <c r="F97" s="14"/>
      <c r="G97" s="14"/>
      <c r="H97" s="14"/>
    </row>
    <row r="98" spans="3:8" x14ac:dyDescent="0.25">
      <c r="C98" s="14"/>
      <c r="D98" s="14"/>
      <c r="E98" s="14"/>
      <c r="F98" s="14"/>
      <c r="G98" s="14"/>
      <c r="H98" s="14"/>
    </row>
    <row r="99" spans="3:8" x14ac:dyDescent="0.25">
      <c r="C99" s="14"/>
      <c r="D99" s="14"/>
      <c r="E99" s="14"/>
      <c r="F99" s="14"/>
      <c r="G99" s="49"/>
      <c r="H99" s="14"/>
    </row>
    <row r="100" spans="3:8" x14ac:dyDescent="0.25">
      <c r="C100" s="14"/>
      <c r="D100" s="14"/>
      <c r="E100" s="14"/>
      <c r="F100" s="14"/>
      <c r="G100" s="14"/>
      <c r="H100" s="14"/>
    </row>
  </sheetData>
  <mergeCells count="23">
    <mergeCell ref="A1:I1"/>
    <mergeCell ref="C85:I85"/>
    <mergeCell ref="B57:B69"/>
    <mergeCell ref="C57:C61"/>
    <mergeCell ref="C64:C68"/>
    <mergeCell ref="B71:B74"/>
    <mergeCell ref="D82:H82"/>
    <mergeCell ref="B76:B81"/>
    <mergeCell ref="C83:I83"/>
    <mergeCell ref="C84:I84"/>
    <mergeCell ref="D4:E4"/>
    <mergeCell ref="F4:G4"/>
    <mergeCell ref="H4:I4"/>
    <mergeCell ref="B43:B55"/>
    <mergeCell ref="B29:B41"/>
    <mergeCell ref="C4:C10"/>
    <mergeCell ref="E20:I20"/>
    <mergeCell ref="C50:C54"/>
    <mergeCell ref="C13:C18"/>
    <mergeCell ref="D20:D26"/>
    <mergeCell ref="C29:C33"/>
    <mergeCell ref="C36:C40"/>
    <mergeCell ref="C43:C47"/>
  </mergeCells>
  <hyperlinks>
    <hyperlink ref="C83" r:id="rId1"/>
    <hyperlink ref="C85" r:id="rId2"/>
    <hyperlink ref="C84" r:id="rId3"/>
  </hyperlinks>
  <pageMargins left="0.7" right="0.7" top="0.75" bottom="0.75" header="0.3" footer="0.3"/>
  <pageSetup paperSize="9" orientation="portrait" copies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</dc:creator>
  <cp:lastModifiedBy>Niels</cp:lastModifiedBy>
  <dcterms:created xsi:type="dcterms:W3CDTF">2014-03-06T11:44:28Z</dcterms:created>
  <dcterms:modified xsi:type="dcterms:W3CDTF">2014-03-06T22:41:33Z</dcterms:modified>
</cp:coreProperties>
</file>